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7830" windowHeight="4905" tabRatio="647" activeTab="1"/>
  </bookViews>
  <sheets>
    <sheet name="Számolótábla" sheetId="1" r:id="rId1"/>
    <sheet name="Névjegy - Segítség" sheetId="2" r:id="rId2"/>
  </sheets>
  <definedNames/>
  <calcPr fullCalcOnLoad="1"/>
</workbook>
</file>

<file path=xl/sharedStrings.xml><?xml version="1.0" encoding="utf-8"?>
<sst xmlns="http://schemas.openxmlformats.org/spreadsheetml/2006/main" count="201" uniqueCount="167">
  <si>
    <t>Nagyítás</t>
  </si>
  <si>
    <t>Látómező</t>
  </si>
  <si>
    <t>Nagyítás/D</t>
  </si>
  <si>
    <t>F/D</t>
  </si>
  <si>
    <t>Mértékszám</t>
  </si>
  <si>
    <t>Inch cm-be</t>
  </si>
  <si>
    <t>Font kg-ba</t>
  </si>
  <si>
    <t>Felületek száma</t>
  </si>
  <si>
    <t>F Tip.</t>
  </si>
  <si>
    <t>A</t>
  </si>
  <si>
    <t>B</t>
  </si>
  <si>
    <t>C</t>
  </si>
  <si>
    <t>D</t>
  </si>
  <si>
    <t>E</t>
  </si>
  <si>
    <t>F</t>
  </si>
  <si>
    <t>Különbség magnitúdóban</t>
  </si>
  <si>
    <t>Különbség</t>
  </si>
  <si>
    <t>Obj. fókusz (F) mm</t>
  </si>
  <si>
    <t>Obj. átmérő (D) mm</t>
  </si>
  <si>
    <t>Kg font-ba</t>
  </si>
  <si>
    <t>Cm inch-be</t>
  </si>
  <si>
    <t>Tényleges fénygyűjtés</t>
  </si>
  <si>
    <t>Fénygyűjtés id. esetben</t>
  </si>
  <si>
    <t>X</t>
  </si>
  <si>
    <t>Min. észszerű nagyítás</t>
  </si>
  <si>
    <t>Max. észszerű nagyítás</t>
  </si>
  <si>
    <t>Fénygyűjtő-képesség 2.</t>
  </si>
  <si>
    <t>Fénygyűjtő-képesség 1.</t>
  </si>
  <si>
    <t>Nagyítás lépésköz</t>
  </si>
  <si>
    <t>Fényhasznosítási összarány</t>
  </si>
  <si>
    <t>Bevonattípus</t>
  </si>
  <si>
    <t>Mg bevonatú lencse (kék)</t>
  </si>
  <si>
    <t>Többrétegű bevonat 1. (zöld)</t>
  </si>
  <si>
    <t>Többrétegű bevonat 2. (spec.)</t>
  </si>
  <si>
    <t>Felületek fény-hasznosítása</t>
  </si>
  <si>
    <t>-------</t>
  </si>
  <si>
    <t>beviteli mező</t>
  </si>
  <si>
    <t>eredménymező</t>
  </si>
  <si>
    <t>R&lt;&lt;  &gt;&gt;D</t>
  </si>
  <si>
    <t>Minden részletet tartalmazó nagyítás (Sparrow kritériuma alapján)</t>
  </si>
  <si>
    <t>A távcső elméleti felbontóképessége (Rayleigh és Dawes kritériuma szerint)</t>
  </si>
  <si>
    <t>Fókusz (mm)</t>
  </si>
  <si>
    <t>Barlow (fókusznyújtás)</t>
  </si>
  <si>
    <t>Látómező: 1× nagyításra</t>
  </si>
  <si>
    <t>TelescopeCalc számolótábla</t>
  </si>
  <si>
    <t>Készítette: Szabó Ádám</t>
  </si>
  <si>
    <t>A távcső átmérő/fókusz aránya (fényerő)</t>
  </si>
  <si>
    <t>C13</t>
  </si>
  <si>
    <t>B15</t>
  </si>
  <si>
    <t>A16</t>
  </si>
  <si>
    <t>Megjegyzés:</t>
  </si>
  <si>
    <t>A tábla segítségével kiszámolható dolgok listája</t>
  </si>
  <si>
    <t>Könnyen és gyorsan használható segédeszköz nem pusztán számolásra</t>
  </si>
  <si>
    <t>A13,B13</t>
  </si>
  <si>
    <t>B13,A15</t>
  </si>
  <si>
    <t>B13,B16</t>
  </si>
  <si>
    <t>A főoptika alapvető jellemzői</t>
  </si>
  <si>
    <t>B13</t>
  </si>
  <si>
    <t>A távcső fényereje nem határozza meg a távcsőben vizuálisan látott kép fénygazdagságát, a fényerősebb távcső (kisebb F/D érték) csak fényképezést befolyásolja: ugyanolyan hosszú expozíciós idővel fényesebb, de kisebb méretű képet alkot, mint nagyobb F/D érék esetén (azonos átmérőjű műszerre vonatkozóan)</t>
  </si>
  <si>
    <t>E13</t>
  </si>
  <si>
    <t>A távcső elméleti felbontóképessége Dawes kritériuma szerint: a kettőscsillag két Airy-korongja összeér (a megadott szögtávolságú pár esetén)</t>
  </si>
  <si>
    <t>A távcső elméleti felbontóképessége Rayleigh kritériuma szerint: a kettőscsillag második tagja az első csillag Airy-korongján kívüli első sötét gyűrűbe esik (a megadott szögtávolságú pár esetén)</t>
  </si>
  <si>
    <t>Minden részletet tartalmazó nagyítás Sparrow kritériuma alapján: ekkora nagyítás alkalmazásával az emberi szem felbontóképessége határán vannak a távcső által még épp felbontható részletek (pl. kettőscsillag megfigyelésekor észlelhető elnyúlt Airy-korong)</t>
  </si>
  <si>
    <t>F13</t>
  </si>
  <si>
    <t>A legkisebb ésszerű nagyítást elsősorban az emberi pupilla átmérője (általában 7mm) határozza meg: D/7, ám rendszerint ennél nagyobb nagyítást kell alkalmazni, mert a fényszennyezett égi háttér jellemzően túl világos ahhoz, hogy a kép élvezhető, ill. hasznos legyen</t>
  </si>
  <si>
    <t>A főoptika fényhasznosítása</t>
  </si>
  <si>
    <t>G13</t>
  </si>
  <si>
    <t>A távcső átmérője alapján 0% kitakarással és 100%-os fényhasznosítással számolt fénygyűjtőképesség</t>
  </si>
  <si>
    <t>Az F29 alatt meghatározott nagyítás fölé fokozva a nagyítást a kép nem tartalmaz több információt, csak kevésbé zsúfoltak a távcső által létrehozott képben a részletek, könnyebb feldolgozni a látványt. Így F29-hez képest enyhe túlnagyítással még élvezhetően éles a kép. A fokozott túlnagyítással (F13 felett) azonban csak a kép válik életlenné és fényszegénnyé (üres nagyítás), ezért kerjüljük el!</t>
  </si>
  <si>
    <t>A távcső elméleti felbontóképessége csak a legideálisabb körülmények között lenne kihasználható, ezt az értéket (ill. az aktuálisan alkalmazható legnagyobb ésszerű nagyítást) negatívan befolyásolja a légkör állapota (nyugtalanság), és a távcső, ill. a hozzá alkalmazott kiegészítők minősége is</t>
  </si>
  <si>
    <t>A számolás eredményeinek (A oszlopban említett mezők) megtekintéséhez az összes meghatározó beviteli mezőt ki kell tölteni, ill. az összes szükséges eredménymezőt ki kell számoltatni (K oszlopban említet mezők)!</t>
  </si>
  <si>
    <t>A távcső tényleges fénygyűjtőképessége</t>
  </si>
  <si>
    <t>C15/C16</t>
  </si>
  <si>
    <t>G15/G16</t>
  </si>
  <si>
    <t>Mint a fentiekből látható: a távcső elméleti felbontóképességét szinte kizárólagosan a távcső átmérője határozza meg, így a távcsővel alkalmazható ésszerű nagyítástartományt is</t>
  </si>
  <si>
    <t>E15/E16</t>
  </si>
  <si>
    <t>A távcső tényleges fényhasznosítóképessége</t>
  </si>
  <si>
    <t>XLT tükörbevonat</t>
  </si>
  <si>
    <t>Standard alumínium tükörbevonat</t>
  </si>
  <si>
    <t>Ennek kiszámolására ismerni kell, hogy a távcsőben az adott felülettípusokból mennyi levegővel határos felület van, ezeket az E19-E25 cellákban meghatározni. Példák: egytagú, nem bevont lencse E21 értéke 2; Mg bevonatos kéttagú ragasztott akromát E22 értéke 2 (mert a 4-ből 2 felület nem érintkezik a levegővel), Makszutov-Cassegrain távcső: 2 zöld bevonatú lencsefelület (E23) és 2 standard alumínium tükörbevonat</t>
  </si>
  <si>
    <t>A C27 rovat használható külön a távcsőhöz alkalmazott okulárok fényhasznosításának kiszámítására és a távcső és okulár együttes fényhasznosításának kiszámítására is; pusztán ismerni kell, hogy összesen hány felületet érint, ill. hány felületen halad át a fény</t>
  </si>
  <si>
    <t>A távcsővel alkalmazható legkisebb ésszerű nagyítás (saját vélemény alapján: 0,2D)</t>
  </si>
  <si>
    <t>A távcsővel alkalmazható legnagyobb ésszerű nagyítás (saját vélemény alapján: 1,5D)</t>
  </si>
  <si>
    <t>Az okulárok jellemzői</t>
  </si>
  <si>
    <t>D2-D11</t>
  </si>
  <si>
    <t xml:space="preserve">Nagyítás </t>
  </si>
  <si>
    <t>A13,A2-A11</t>
  </si>
  <si>
    <t>E2-E11</t>
  </si>
  <si>
    <t>Elméleti látómező szögpercben megadva</t>
  </si>
  <si>
    <t>C2-C11,D2-D11</t>
  </si>
  <si>
    <t>A ténylegesen tapasztalt látómező kicsit eltérhet az okulárokban fellépő (ill. a távcső képalkotásából eredő) képalkotási torzulások miatt</t>
  </si>
  <si>
    <t>F3-F11</t>
  </si>
  <si>
    <t>D3-D11,D2-D10</t>
  </si>
  <si>
    <t>Nagyítás lépésköz az adott eredménymezővel megegyező és az azt megelőző sor nagyításadata között</t>
  </si>
  <si>
    <t>Érdemes olyan okulárkészletet összeállítani, ahol ezek a lépésközök közel egyenlőek, jellemzően 1,4 és 1,7 közöttiek</t>
  </si>
  <si>
    <t>G2-G11</t>
  </si>
  <si>
    <t>Nagyításhányados a távcsőátmérő mm-ben vett értékével</t>
  </si>
  <si>
    <t>B13,D2-D11</t>
  </si>
  <si>
    <t>A távcső vonatkoztatott átmérője: a G15/G16 fénygyűjtőképességű távcső ilyen átmérőjű "tökéletes" távcsőnek felel meg (ahol 0% lenne a kitakarás, és 100% lenne afényhasznosítás)</t>
  </si>
  <si>
    <t>Ennek az értéknek a reciproka (1-et osztva az értékkel) a távcső és okulár által adott kilépő pupilla; ha a kilépő pupilla nagyobb az emberi pupilla átmérőjénél, akkor az ember szeme nem tudja a távcső által összesen összegyűjtött fényt beengedni (lásd a minimális ésszerű nagyításhoz (E13) tartozó megjegyzést)</t>
  </si>
  <si>
    <t>Néhány kiegészítés</t>
  </si>
  <si>
    <t>Ezek a mértékváltások a gyári honlapok adatai közötti eligazodást segítik</t>
  </si>
  <si>
    <t>Inch cm-be váltása</t>
  </si>
  <si>
    <t>Cm inch-be váltása</t>
  </si>
  <si>
    <t>Font kg-ba váltása</t>
  </si>
  <si>
    <t>Kg font-ba váltása</t>
  </si>
  <si>
    <t>Két korábban kiszámolt fénygyűjtőképesség értékének hányadosa</t>
  </si>
  <si>
    <t>A fentebbi magnitúdó-nyereségben kifejezve</t>
  </si>
  <si>
    <t>Ez segíthet eldönteni, hogy egy nagyobb műszert érdemes-e megvásárolni</t>
  </si>
  <si>
    <t>A további számolásokhoz meg kell adni az okulárok fókuszát (A2-A11), az okulárok 1× nagyításra vonatkoztatott látómezejét fokokban kifejezve (C2-11), valamint azt, hogy hányszoros fókusznyújtást alkalmazunk (1:nincs fókusznyújtás, 1 felett: Barlow-lencse, 1 alatt: fókuszreduktorok)</t>
  </si>
  <si>
    <t>Mint tudjuk: ilyen tökéletes műszer nincs; ezért megtévesztő, ha a gyárak, ill. boltok ezt az értéket adják meg a távcső fénygyűjtőképességeként</t>
  </si>
  <si>
    <t>Kontraszttényező</t>
  </si>
  <si>
    <t>Az átmérő %-ában megadott lineáris központi kitakarás mm-ben megadva</t>
  </si>
  <si>
    <t>A mm-ben megadott lineáris központi kitakarás az átmérő %-ában megadva</t>
  </si>
  <si>
    <t>Obj. kitakarás lineáris (mm)</t>
  </si>
  <si>
    <t>Obj. kitakarás lineáris</t>
  </si>
  <si>
    <t>F15/F16</t>
  </si>
  <si>
    <t>Vonatkoztatott átmérő (mm)</t>
  </si>
  <si>
    <t>Diffr. gyűrűkbe szoruló fény</t>
  </si>
  <si>
    <t>Airy korong intenzitása</t>
  </si>
  <si>
    <t>A központi kitakarás a felület %-ában természetesen sokkal kisebb, mint az átmérő %-ában</t>
  </si>
  <si>
    <t>A15/A16</t>
  </si>
  <si>
    <t>D15/D16</t>
  </si>
  <si>
    <t>Az Airy-korong intenzitása</t>
  </si>
  <si>
    <t>A diffrakciós gyűrűkbe kiszoruló fénymennyiség</t>
  </si>
  <si>
    <t>A kontraszttényező hatással van a távcsőben látott kép "élénkségére", magasabb tényező esetén könnyebb a kép részleteit értelmezni</t>
  </si>
  <si>
    <t>Az Airy-korong intenzitásának csökkenésével némiképp javul a távcső felbontóképesssége, de számolni kell a jelentős kontrasztveszteséggel is: a diffrakciós gyűrűk fényesebbek és vastagabbak lesznek</t>
  </si>
  <si>
    <t>A távcső kontraszttényezője: az Airy-korongban összpontosuló (D15/D16) és a diffrakciós gyűrűkbe kiszoruló fénymennyiség (E15/E16) hányadosa (ez egy közelítő képlet, 35-40% kitakarástól már egyre nagyobb a hiba)</t>
  </si>
  <si>
    <t>Nem bevont lencse</t>
  </si>
  <si>
    <t>Hi-Lux tükörbevonat</t>
  </si>
  <si>
    <t>Ha más felületeket is tartalmaz az optika, és ismerjük a határfelületenként hasznosuló fényhányadot (C oszlopban megadott érték), akkor a C19-C25 és az F19-F25 tartományt tetszőlegesen kitölthetjük</t>
  </si>
  <si>
    <t>A számolótábla mezőinek használati módja:</t>
  </si>
  <si>
    <t>v2.50</t>
  </si>
  <si>
    <t>Látómező szögátmérője</t>
  </si>
  <si>
    <t>Lin. látómező 1000 m táv.-ban</t>
  </si>
  <si>
    <t>F28</t>
  </si>
  <si>
    <t>G26</t>
  </si>
  <si>
    <t>E26</t>
  </si>
  <si>
    <t>C26</t>
  </si>
  <si>
    <t>B13,B15/B16,C26</t>
  </si>
  <si>
    <t>E18-E24,(C18-C24,F18-F24)</t>
  </si>
  <si>
    <t>A20</t>
  </si>
  <si>
    <t>A22</t>
  </si>
  <si>
    <t>B20</t>
  </si>
  <si>
    <t>B22</t>
  </si>
  <si>
    <t>B26</t>
  </si>
  <si>
    <t>B28</t>
  </si>
  <si>
    <t>A18</t>
  </si>
  <si>
    <t>B18</t>
  </si>
  <si>
    <t>A26,A28</t>
  </si>
  <si>
    <t>B30</t>
  </si>
  <si>
    <t>A31</t>
  </si>
  <si>
    <t>A30</t>
  </si>
  <si>
    <t>B31</t>
  </si>
  <si>
    <t>Lineáris látómezőméret átszámítása látómező-szögméretre</t>
  </si>
  <si>
    <t>Látómező-szögméret átszámítása lineáris látómezőméretre</t>
  </si>
  <si>
    <t>Binokulár paraméterei (nagyítás X átmérő)</t>
  </si>
  <si>
    <t>Binokulárok jellemzői</t>
  </si>
  <si>
    <t>Okulár névleges látómezeje</t>
  </si>
  <si>
    <t>F30,F31</t>
  </si>
  <si>
    <t>Kilépő pupilla mérete (mm)</t>
  </si>
  <si>
    <t>A binokulár okulárjának névleges (1× nagyításra számolt) látómezeje)</t>
  </si>
  <si>
    <t>B30,C30,B31,C31</t>
  </si>
  <si>
    <t>G30,G31</t>
  </si>
  <si>
    <t>A binokulár kilépő pupillájának átmérője</t>
  </si>
  <si>
    <t>C30,E30,C31,E31</t>
  </si>
  <si>
    <t>A látómezőadatokat binokulároknál mindkét módon (sokszor viszont egyszerre csak egyféleképp) adják meg, ezek a számítások segíthetnek átlátni az egyes modellek képességeit e téren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</si>
</sst>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.0"/>
    <numFmt numFmtId="170" formatCode="0.00000000"/>
    <numFmt numFmtId="171" formatCode="0.00&quot;sz &quot;"/>
    <numFmt numFmtId="172" formatCode="0.00&quot;''&quot;"/>
    <numFmt numFmtId="173" formatCode="0&quot;'&quot;"/>
    <numFmt numFmtId="174" formatCode="0&quot;°&quot;"/>
    <numFmt numFmtId="175" formatCode="0.0&quot;×&quot;"/>
    <numFmt numFmtId="176" formatCode="0.0&quot;mm&quot;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0.0%"/>
    <numFmt numFmtId="181" formatCode="0&quot;m&quot;"/>
    <numFmt numFmtId="182" formatCode="0&quot; m&quot;"/>
    <numFmt numFmtId="183" formatCode="0.00&quot;°&quot;"/>
  </numFmts>
  <fonts count="1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color indexed="9"/>
      <name val="Arial"/>
      <family val="2"/>
    </font>
    <font>
      <b/>
      <sz val="10"/>
      <color indexed="40"/>
      <name val="Arial"/>
      <family val="2"/>
    </font>
    <font>
      <b/>
      <sz val="10"/>
      <color indexed="52"/>
      <name val="Arial"/>
      <family val="2"/>
    </font>
    <font>
      <b/>
      <sz val="10"/>
      <color indexed="22"/>
      <name val="Arial"/>
      <family val="2"/>
    </font>
    <font>
      <sz val="10"/>
      <color indexed="9"/>
      <name val="Arial CE"/>
      <family val="0"/>
    </font>
    <font>
      <b/>
      <sz val="14"/>
      <color indexed="51"/>
      <name val="Arial"/>
      <family val="2"/>
    </font>
    <font>
      <sz val="10"/>
      <color indexed="40"/>
      <name val="Arial CE"/>
      <family val="0"/>
    </font>
    <font>
      <b/>
      <sz val="12"/>
      <color indexed="9"/>
      <name val="Arial"/>
      <family val="2"/>
    </font>
    <font>
      <sz val="12"/>
      <color indexed="9"/>
      <name val="Arial CE"/>
      <family val="0"/>
    </font>
    <font>
      <b/>
      <sz val="12"/>
      <color indexed="52"/>
      <name val="Arial"/>
      <family val="2"/>
    </font>
    <font>
      <b/>
      <sz val="16"/>
      <color indexed="51"/>
      <name val="Arial"/>
      <family val="2"/>
    </font>
    <font>
      <b/>
      <sz val="16"/>
      <color indexed="40"/>
      <name val="Arial"/>
      <family val="2"/>
    </font>
    <font>
      <sz val="10"/>
      <color indexed="2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vertical="center" wrapText="1"/>
    </xf>
    <xf numFmtId="169" fontId="5" fillId="2" borderId="1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6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 vertical="center"/>
    </xf>
    <xf numFmtId="169" fontId="6" fillId="2" borderId="1" xfId="0" applyNumberFormat="1" applyFont="1" applyFill="1" applyBorder="1" applyAlignment="1">
      <alignment horizontal="center"/>
    </xf>
    <xf numFmtId="172" fontId="6" fillId="2" borderId="1" xfId="0" applyNumberFormat="1" applyFont="1" applyFill="1" applyBorder="1" applyAlignment="1">
      <alignment horizontal="center"/>
    </xf>
    <xf numFmtId="174" fontId="5" fillId="2" borderId="1" xfId="0" applyNumberFormat="1" applyFont="1" applyFill="1" applyBorder="1" applyAlignment="1">
      <alignment horizontal="center"/>
    </xf>
    <xf numFmtId="173" fontId="6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/>
    </xf>
    <xf numFmtId="169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7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6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vertical="top"/>
    </xf>
    <xf numFmtId="0" fontId="4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/>
    </xf>
    <xf numFmtId="0" fontId="6" fillId="2" borderId="1" xfId="0" applyFont="1" applyFill="1" applyBorder="1" applyAlignment="1">
      <alignment vertical="top"/>
    </xf>
    <xf numFmtId="0" fontId="6" fillId="2" borderId="3" xfId="0" applyFont="1" applyFill="1" applyBorder="1" applyAlignment="1">
      <alignment vertical="top"/>
    </xf>
    <xf numFmtId="0" fontId="9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top" wrapText="1"/>
    </xf>
    <xf numFmtId="0" fontId="12" fillId="2" borderId="4" xfId="0" applyFont="1" applyFill="1" applyBorder="1" applyAlignment="1">
      <alignment vertical="top" wrapText="1"/>
    </xf>
    <xf numFmtId="0" fontId="12" fillId="2" borderId="5" xfId="0" applyFont="1" applyFill="1" applyBorder="1" applyAlignment="1">
      <alignment vertical="top" wrapText="1"/>
    </xf>
    <xf numFmtId="0" fontId="11" fillId="2" borderId="1" xfId="0" applyFont="1" applyFill="1" applyBorder="1" applyAlignment="1">
      <alignment/>
    </xf>
    <xf numFmtId="0" fontId="11" fillId="2" borderId="1" xfId="0" applyFont="1" applyFill="1" applyBorder="1" applyAlignment="1">
      <alignment vertical="top"/>
    </xf>
    <xf numFmtId="0" fontId="13" fillId="2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5" fillId="2" borderId="1" xfId="0" applyFont="1" applyFill="1" applyBorder="1" applyAlignment="1">
      <alignment horizontal="right"/>
    </xf>
    <xf numFmtId="180" fontId="5" fillId="2" borderId="1" xfId="0" applyNumberFormat="1" applyFont="1" applyFill="1" applyBorder="1" applyAlignment="1">
      <alignment horizontal="center"/>
    </xf>
    <xf numFmtId="180" fontId="6" fillId="2" borderId="1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0" fontId="7" fillId="2" borderId="2" xfId="0" applyFont="1" applyFill="1" applyBorder="1" applyAlignment="1">
      <alignment vertical="center"/>
    </xf>
    <xf numFmtId="181" fontId="5" fillId="2" borderId="1" xfId="0" applyNumberFormat="1" applyFont="1" applyFill="1" applyBorder="1" applyAlignment="1">
      <alignment horizontal="center"/>
    </xf>
    <xf numFmtId="175" fontId="6" fillId="2" borderId="1" xfId="0" applyNumberFormat="1" applyFont="1" applyFill="1" applyBorder="1" applyAlignment="1">
      <alignment horizontal="center"/>
    </xf>
    <xf numFmtId="183" fontId="6" fillId="2" borderId="1" xfId="0" applyNumberFormat="1" applyFont="1" applyFill="1" applyBorder="1" applyAlignment="1">
      <alignment horizontal="center"/>
    </xf>
    <xf numFmtId="183" fontId="5" fillId="2" borderId="1" xfId="0" applyNumberFormat="1" applyFont="1" applyFill="1" applyBorder="1" applyAlignment="1">
      <alignment horizontal="center"/>
    </xf>
    <xf numFmtId="181" fontId="6" fillId="2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7" fillId="2" borderId="2" xfId="0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7" fillId="2" borderId="2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7" fillId="2" borderId="2" xfId="0" applyFont="1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5" fillId="2" borderId="2" xfId="0" applyFont="1" applyFill="1" applyBorder="1" applyAlignment="1">
      <alignment vertical="top"/>
    </xf>
    <xf numFmtId="0" fontId="10" fillId="0" borderId="4" xfId="0" applyFont="1" applyBorder="1" applyAlignment="1">
      <alignment vertical="top"/>
    </xf>
    <xf numFmtId="0" fontId="10" fillId="0" borderId="5" xfId="0" applyFont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5" fillId="2" borderId="2" xfId="0" applyFont="1" applyFill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16" fillId="2" borderId="4" xfId="0" applyFont="1" applyFill="1" applyBorder="1" applyAlignment="1">
      <alignment vertical="top" wrapText="1"/>
    </xf>
    <xf numFmtId="0" fontId="16" fillId="2" borderId="5" xfId="0" applyFont="1" applyFill="1" applyBorder="1" applyAlignment="1">
      <alignment vertical="top" wrapText="1"/>
    </xf>
    <xf numFmtId="0" fontId="7" fillId="2" borderId="4" xfId="0" applyFont="1" applyFill="1" applyBorder="1" applyAlignment="1">
      <alignment vertical="top" wrapText="1"/>
    </xf>
    <xf numFmtId="0" fontId="7" fillId="2" borderId="5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9" fontId="5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174" fontId="6" fillId="2" borderId="1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D12" sqref="D12"/>
    </sheetView>
  </sheetViews>
  <sheetFormatPr defaultColWidth="9.00390625" defaultRowHeight="12.75"/>
  <cols>
    <col min="1" max="3" width="16.75390625" style="5" customWidth="1"/>
    <col min="4" max="4" width="12.75390625" style="5" customWidth="1"/>
    <col min="5" max="7" width="16.75390625" style="5" customWidth="1"/>
    <col min="8" max="16384" width="9.125" style="19" customWidth="1"/>
  </cols>
  <sheetData>
    <row r="1" spans="1:7" ht="25.5">
      <c r="A1" s="1" t="s">
        <v>41</v>
      </c>
      <c r="B1" s="1" t="s">
        <v>42</v>
      </c>
      <c r="C1" s="1" t="s">
        <v>43</v>
      </c>
      <c r="D1" s="1" t="s">
        <v>0</v>
      </c>
      <c r="E1" s="1" t="s">
        <v>1</v>
      </c>
      <c r="F1" s="1" t="s">
        <v>28</v>
      </c>
      <c r="G1" s="1" t="s">
        <v>2</v>
      </c>
    </row>
    <row r="2" spans="1:7" ht="12.75">
      <c r="A2" s="2">
        <v>20</v>
      </c>
      <c r="B2" s="2">
        <v>1</v>
      </c>
      <c r="C2" s="11">
        <v>40</v>
      </c>
      <c r="D2" s="50">
        <f>A13/A2*B2</f>
        <v>37.5</v>
      </c>
      <c r="E2" s="12">
        <f aca="true" t="shared" si="0" ref="E2:E11">C2/D2*60</f>
        <v>64</v>
      </c>
      <c r="F2" s="13" t="s">
        <v>35</v>
      </c>
      <c r="G2" s="14">
        <f>D2/B13</f>
        <v>0.25</v>
      </c>
    </row>
    <row r="3" spans="1:7" ht="12.75">
      <c r="A3" s="2">
        <v>20</v>
      </c>
      <c r="B3" s="2">
        <v>1</v>
      </c>
      <c r="C3" s="11">
        <v>40</v>
      </c>
      <c r="D3" s="50">
        <f>A13/A3*B3</f>
        <v>37.5</v>
      </c>
      <c r="E3" s="12">
        <f t="shared" si="0"/>
        <v>64</v>
      </c>
      <c r="F3" s="14">
        <f aca="true" t="shared" si="1" ref="F3:F11">D3/D2</f>
        <v>1</v>
      </c>
      <c r="G3" s="14">
        <f>D3/B13</f>
        <v>0.25</v>
      </c>
    </row>
    <row r="4" spans="1:7" ht="12.75">
      <c r="A4" s="2">
        <v>20</v>
      </c>
      <c r="B4" s="2">
        <v>1</v>
      </c>
      <c r="C4" s="11">
        <v>40</v>
      </c>
      <c r="D4" s="50">
        <f>A13/A4*B4</f>
        <v>37.5</v>
      </c>
      <c r="E4" s="12">
        <f t="shared" si="0"/>
        <v>64</v>
      </c>
      <c r="F4" s="14">
        <f t="shared" si="1"/>
        <v>1</v>
      </c>
      <c r="G4" s="14">
        <f>D4/B13</f>
        <v>0.25</v>
      </c>
    </row>
    <row r="5" spans="1:7" ht="12.75">
      <c r="A5" s="2">
        <v>20</v>
      </c>
      <c r="B5" s="2">
        <v>1</v>
      </c>
      <c r="C5" s="11">
        <v>40</v>
      </c>
      <c r="D5" s="50">
        <f>A13/A5*B5</f>
        <v>37.5</v>
      </c>
      <c r="E5" s="12">
        <f t="shared" si="0"/>
        <v>64</v>
      </c>
      <c r="F5" s="14">
        <f t="shared" si="1"/>
        <v>1</v>
      </c>
      <c r="G5" s="14">
        <f>D5/B13</f>
        <v>0.25</v>
      </c>
    </row>
    <row r="6" spans="1:7" ht="12.75">
      <c r="A6" s="2">
        <v>20</v>
      </c>
      <c r="B6" s="2">
        <v>1</v>
      </c>
      <c r="C6" s="11">
        <v>40</v>
      </c>
      <c r="D6" s="50">
        <f>A13/A6*B6</f>
        <v>37.5</v>
      </c>
      <c r="E6" s="12">
        <f t="shared" si="0"/>
        <v>64</v>
      </c>
      <c r="F6" s="14">
        <f t="shared" si="1"/>
        <v>1</v>
      </c>
      <c r="G6" s="14">
        <f>D6/B13</f>
        <v>0.25</v>
      </c>
    </row>
    <row r="7" spans="1:7" ht="12.75">
      <c r="A7" s="2">
        <v>20</v>
      </c>
      <c r="B7" s="2">
        <v>1</v>
      </c>
      <c r="C7" s="11">
        <v>40</v>
      </c>
      <c r="D7" s="50">
        <f>A13/A7*B7</f>
        <v>37.5</v>
      </c>
      <c r="E7" s="12">
        <f t="shared" si="0"/>
        <v>64</v>
      </c>
      <c r="F7" s="14">
        <f t="shared" si="1"/>
        <v>1</v>
      </c>
      <c r="G7" s="14">
        <f>D7/B13</f>
        <v>0.25</v>
      </c>
    </row>
    <row r="8" spans="1:7" ht="12.75">
      <c r="A8" s="2">
        <v>20</v>
      </c>
      <c r="B8" s="2">
        <v>1</v>
      </c>
      <c r="C8" s="11">
        <v>40</v>
      </c>
      <c r="D8" s="50">
        <f>A13/A8*B8</f>
        <v>37.5</v>
      </c>
      <c r="E8" s="12">
        <f t="shared" si="0"/>
        <v>64</v>
      </c>
      <c r="F8" s="14">
        <f t="shared" si="1"/>
        <v>1</v>
      </c>
      <c r="G8" s="14">
        <f>D8/B13</f>
        <v>0.25</v>
      </c>
    </row>
    <row r="9" spans="1:7" ht="12.75">
      <c r="A9" s="2">
        <v>20</v>
      </c>
      <c r="B9" s="2">
        <v>1</v>
      </c>
      <c r="C9" s="11">
        <v>40</v>
      </c>
      <c r="D9" s="50">
        <f>A13/A9*B9</f>
        <v>37.5</v>
      </c>
      <c r="E9" s="12">
        <f t="shared" si="0"/>
        <v>64</v>
      </c>
      <c r="F9" s="14">
        <f t="shared" si="1"/>
        <v>1</v>
      </c>
      <c r="G9" s="14">
        <f>D9/B13</f>
        <v>0.25</v>
      </c>
    </row>
    <row r="10" spans="1:7" ht="12.75">
      <c r="A10" s="2">
        <v>20</v>
      </c>
      <c r="B10" s="2">
        <v>1</v>
      </c>
      <c r="C10" s="11">
        <v>40</v>
      </c>
      <c r="D10" s="50">
        <f>A13/A10*B10</f>
        <v>37.5</v>
      </c>
      <c r="E10" s="12">
        <f t="shared" si="0"/>
        <v>64</v>
      </c>
      <c r="F10" s="14">
        <f t="shared" si="1"/>
        <v>1</v>
      </c>
      <c r="G10" s="14">
        <f>D10/B13</f>
        <v>0.25</v>
      </c>
    </row>
    <row r="11" spans="1:7" ht="12.75">
      <c r="A11" s="2">
        <v>20</v>
      </c>
      <c r="B11" s="2">
        <v>1</v>
      </c>
      <c r="C11" s="11">
        <v>40</v>
      </c>
      <c r="D11" s="50">
        <f>A13/A11*B11</f>
        <v>37.5</v>
      </c>
      <c r="E11" s="12">
        <f t="shared" si="0"/>
        <v>64</v>
      </c>
      <c r="F11" s="14">
        <f t="shared" si="1"/>
        <v>1</v>
      </c>
      <c r="G11" s="14">
        <f>D11/B13</f>
        <v>0.25</v>
      </c>
    </row>
    <row r="12" spans="1:7" ht="25.5">
      <c r="A12" s="1" t="s">
        <v>17</v>
      </c>
      <c r="B12" s="1" t="s">
        <v>18</v>
      </c>
      <c r="C12" s="1" t="s">
        <v>3</v>
      </c>
      <c r="D12" s="1"/>
      <c r="E12" s="1" t="s">
        <v>24</v>
      </c>
      <c r="F12" s="1" t="s">
        <v>25</v>
      </c>
      <c r="G12" s="1" t="s">
        <v>22</v>
      </c>
    </row>
    <row r="13" spans="1:7" ht="12.75">
      <c r="A13" s="3">
        <v>750</v>
      </c>
      <c r="B13" s="2">
        <v>150</v>
      </c>
      <c r="C13" s="14">
        <f>A13/B13</f>
        <v>5</v>
      </c>
      <c r="E13" s="50">
        <f>B13*0.2</f>
        <v>30</v>
      </c>
      <c r="F13" s="50">
        <f>B13*1.5</f>
        <v>225</v>
      </c>
      <c r="G13" s="16">
        <f>B13^2/49</f>
        <v>459.18367346938777</v>
      </c>
    </row>
    <row r="14" spans="1:7" ht="25.5">
      <c r="A14" s="1" t="s">
        <v>115</v>
      </c>
      <c r="B14" s="1" t="s">
        <v>114</v>
      </c>
      <c r="C14" s="1" t="s">
        <v>111</v>
      </c>
      <c r="D14" s="1" t="s">
        <v>119</v>
      </c>
      <c r="E14" s="1" t="s">
        <v>118</v>
      </c>
      <c r="F14" s="1" t="s">
        <v>117</v>
      </c>
      <c r="G14" s="1" t="s">
        <v>21</v>
      </c>
    </row>
    <row r="15" spans="1:7" ht="12.75">
      <c r="A15" s="42">
        <v>0.3133</v>
      </c>
      <c r="B15" s="9">
        <f>B13*A15</f>
        <v>46.995000000000005</v>
      </c>
      <c r="C15" s="14">
        <f>5.25-5.1*A15-34.1*(A15)^2+51.1*(A15)^3</f>
        <v>1.8764755418507</v>
      </c>
      <c r="D15" s="43">
        <f>C15/(C15+1)</f>
        <v>0.652352336930837</v>
      </c>
      <c r="E15" s="43">
        <f>1-D15</f>
        <v>0.34764766306916295</v>
      </c>
      <c r="F15" s="9">
        <f>SQRT(G15)*7</f>
        <v>134.61348362784605</v>
      </c>
      <c r="G15" s="16">
        <f>(B13^2/49-B15^2/49)*C26</f>
        <v>369.812040294375</v>
      </c>
    </row>
    <row r="16" spans="1:7" ht="12.75">
      <c r="A16" s="43">
        <f>B16/B13</f>
        <v>0.31333333333333335</v>
      </c>
      <c r="B16" s="2">
        <v>47</v>
      </c>
      <c r="C16" s="14">
        <f>5.25-5.1*A16-34.1*(A16)^2+51.1*(A16)^3</f>
        <v>1.8760949037037036</v>
      </c>
      <c r="D16" s="43">
        <f>C16/(C16+1)</f>
        <v>0.6523063273356363</v>
      </c>
      <c r="E16" s="43">
        <f>1-D16</f>
        <v>0.3476936726643637</v>
      </c>
      <c r="F16" s="9">
        <f>SQRT(G16)*7</f>
        <v>134.6119247132289</v>
      </c>
      <c r="G16" s="16">
        <f>(B13^2/49-B16^2/49)*C26</f>
        <v>369.803475</v>
      </c>
    </row>
    <row r="17" spans="1:7" ht="25.5">
      <c r="A17" s="1" t="s">
        <v>4</v>
      </c>
      <c r="B17" s="1" t="s">
        <v>4</v>
      </c>
      <c r="C17" s="1" t="s">
        <v>34</v>
      </c>
      <c r="D17" s="1" t="s">
        <v>8</v>
      </c>
      <c r="E17" s="1" t="s">
        <v>7</v>
      </c>
      <c r="F17" s="59" t="s">
        <v>30</v>
      </c>
      <c r="G17" s="60"/>
    </row>
    <row r="18" spans="1:7" ht="12.75">
      <c r="A18" s="4">
        <v>20</v>
      </c>
      <c r="B18" s="4">
        <v>20</v>
      </c>
      <c r="C18" s="6">
        <v>0.88</v>
      </c>
      <c r="D18" s="5" t="s">
        <v>9</v>
      </c>
      <c r="E18" s="3">
        <v>0</v>
      </c>
      <c r="F18" s="55" t="s">
        <v>78</v>
      </c>
      <c r="G18" s="55"/>
    </row>
    <row r="19" spans="1:7" ht="12.75">
      <c r="A19" s="5" t="s">
        <v>5</v>
      </c>
      <c r="B19" s="5" t="s">
        <v>6</v>
      </c>
      <c r="C19" s="6">
        <v>0.945</v>
      </c>
      <c r="D19" s="5" t="s">
        <v>10</v>
      </c>
      <c r="E19" s="3">
        <v>2</v>
      </c>
      <c r="F19" s="54" t="s">
        <v>77</v>
      </c>
      <c r="G19" s="55"/>
    </row>
    <row r="20" spans="1:7" ht="12.75">
      <c r="A20" s="9">
        <f>A18*2.54</f>
        <v>50.8</v>
      </c>
      <c r="B20" s="15">
        <f>B18*0.4536</f>
        <v>9.072</v>
      </c>
      <c r="C20" s="6">
        <v>0.955</v>
      </c>
      <c r="D20" s="5" t="s">
        <v>11</v>
      </c>
      <c r="E20" s="3">
        <v>0</v>
      </c>
      <c r="F20" s="54" t="s">
        <v>128</v>
      </c>
      <c r="G20" s="55"/>
    </row>
    <row r="21" spans="1:7" ht="12.75">
      <c r="A21" s="5" t="s">
        <v>20</v>
      </c>
      <c r="B21" s="5" t="s">
        <v>19</v>
      </c>
      <c r="C21" s="6">
        <v>0.965</v>
      </c>
      <c r="D21" s="5" t="s">
        <v>12</v>
      </c>
      <c r="E21" s="3">
        <v>0</v>
      </c>
      <c r="F21" s="54" t="s">
        <v>129</v>
      </c>
      <c r="G21" s="55"/>
    </row>
    <row r="22" spans="1:7" ht="12.75">
      <c r="A22" s="15">
        <f>A18/2.54</f>
        <v>7.874015748031496</v>
      </c>
      <c r="B22" s="9">
        <f>B18/0.4536</f>
        <v>44.091710758377424</v>
      </c>
      <c r="C22" s="6">
        <v>0.985</v>
      </c>
      <c r="D22" s="5" t="s">
        <v>13</v>
      </c>
      <c r="E22" s="3">
        <v>0</v>
      </c>
      <c r="F22" s="55" t="s">
        <v>31</v>
      </c>
      <c r="G22" s="55"/>
    </row>
    <row r="23" spans="3:7" ht="12.75">
      <c r="C23" s="6">
        <v>0.995</v>
      </c>
      <c r="D23" s="5" t="s">
        <v>14</v>
      </c>
      <c r="E23" s="3">
        <v>0</v>
      </c>
      <c r="F23" s="55" t="s">
        <v>32</v>
      </c>
      <c r="G23" s="55"/>
    </row>
    <row r="24" spans="3:7" ht="12.75">
      <c r="C24" s="6">
        <v>0.998</v>
      </c>
      <c r="D24" s="5" t="s">
        <v>23</v>
      </c>
      <c r="E24" s="7">
        <v>0</v>
      </c>
      <c r="F24" s="55" t="s">
        <v>33</v>
      </c>
      <c r="G24" s="55"/>
    </row>
    <row r="25" spans="1:7" ht="25.5">
      <c r="A25" s="1" t="s">
        <v>27</v>
      </c>
      <c r="B25" s="1" t="s">
        <v>16</v>
      </c>
      <c r="C25" s="1" t="s">
        <v>29</v>
      </c>
      <c r="E25" s="56" t="s">
        <v>40</v>
      </c>
      <c r="F25" s="57"/>
      <c r="G25" s="58"/>
    </row>
    <row r="26" spans="1:7" ht="12.75">
      <c r="A26" s="8">
        <v>370</v>
      </c>
      <c r="B26" s="18">
        <f>A28/A26</f>
        <v>3.054054054054054</v>
      </c>
      <c r="C26" s="17">
        <f>(C18^E18*C19^E19*C20^E20*C21^E21*C22^E22*C23^E23*C24^E24)</f>
        <v>0.893025</v>
      </c>
      <c r="E26" s="10">
        <f>138/B13</f>
        <v>0.92</v>
      </c>
      <c r="F26" s="5" t="s">
        <v>38</v>
      </c>
      <c r="G26" s="10">
        <f>116/B13</f>
        <v>0.7733333333333333</v>
      </c>
    </row>
    <row r="27" spans="1:7" ht="25.5">
      <c r="A27" s="1" t="s">
        <v>26</v>
      </c>
      <c r="B27" s="1" t="s">
        <v>15</v>
      </c>
      <c r="C27" s="19"/>
      <c r="E27" s="56" t="s">
        <v>39</v>
      </c>
      <c r="F27" s="57"/>
      <c r="G27" s="58"/>
    </row>
    <row r="28" spans="1:6" ht="12.75">
      <c r="A28" s="3">
        <v>1130</v>
      </c>
      <c r="B28" s="15">
        <f>LOG((A28/A26),(100^0.2))</f>
        <v>1.2121917985410615</v>
      </c>
      <c r="F28" s="9">
        <f>60/(107/B13)</f>
        <v>84.11214953271028</v>
      </c>
    </row>
    <row r="29" spans="1:7" ht="25.5" customHeight="1">
      <c r="A29" s="1" t="s">
        <v>134</v>
      </c>
      <c r="B29" s="1" t="s">
        <v>133</v>
      </c>
      <c r="C29" s="88" t="s">
        <v>156</v>
      </c>
      <c r="D29" s="89"/>
      <c r="E29" s="70"/>
      <c r="F29" s="93" t="s">
        <v>158</v>
      </c>
      <c r="G29" s="1" t="s">
        <v>160</v>
      </c>
    </row>
    <row r="30" spans="1:7" ht="12.75">
      <c r="A30" s="49">
        <v>122</v>
      </c>
      <c r="B30" s="51">
        <f>ATAN((A30/2)/1000)/PI()*180*2</f>
        <v>6.981434370465355</v>
      </c>
      <c r="C30" s="90">
        <v>10</v>
      </c>
      <c r="D30" s="20" t="s">
        <v>23</v>
      </c>
      <c r="E30" s="91">
        <v>50</v>
      </c>
      <c r="F30" s="94">
        <f>B30*C30</f>
        <v>69.81434370465355</v>
      </c>
      <c r="G30" s="15">
        <f>E30/C30</f>
        <v>5</v>
      </c>
    </row>
    <row r="31" spans="1:7" ht="12.75">
      <c r="A31" s="53">
        <f>TAN(B31/2/180*PI())*1000*2</f>
        <v>121.99939789007985</v>
      </c>
      <c r="B31" s="52">
        <v>6.9814</v>
      </c>
      <c r="C31" s="90">
        <v>10</v>
      </c>
      <c r="D31" s="20" t="s">
        <v>23</v>
      </c>
      <c r="E31" s="91">
        <v>50</v>
      </c>
      <c r="F31" s="94">
        <f>B31*C31</f>
        <v>69.814</v>
      </c>
      <c r="G31" s="15">
        <f>E31/C31</f>
        <v>5</v>
      </c>
    </row>
    <row r="32" ht="12.75">
      <c r="F32" s="25"/>
    </row>
  </sheetData>
  <sheetProtection/>
  <mergeCells count="11">
    <mergeCell ref="C29:E29"/>
    <mergeCell ref="F21:G21"/>
    <mergeCell ref="E25:G25"/>
    <mergeCell ref="E27:G27"/>
    <mergeCell ref="F17:G17"/>
    <mergeCell ref="F18:G18"/>
    <mergeCell ref="F19:G19"/>
    <mergeCell ref="F20:G20"/>
    <mergeCell ref="F22:G22"/>
    <mergeCell ref="F23:G23"/>
    <mergeCell ref="F24:G2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tabSelected="1" workbookViewId="0" topLeftCell="A1">
      <selection activeCell="K1" sqref="K1"/>
    </sheetView>
  </sheetViews>
  <sheetFormatPr defaultColWidth="9.00390625" defaultRowHeight="12.75"/>
  <cols>
    <col min="1" max="1" width="12.75390625" style="19" customWidth="1"/>
    <col min="2" max="10" width="10.25390625" style="19" customWidth="1"/>
    <col min="11" max="16384" width="9.125" style="19" customWidth="1"/>
  </cols>
  <sheetData>
    <row r="1" spans="1:5" ht="20.25">
      <c r="A1" s="40" t="s">
        <v>44</v>
      </c>
      <c r="E1" s="41" t="s">
        <v>132</v>
      </c>
    </row>
    <row r="2" ht="15.75">
      <c r="A2" s="39" t="s">
        <v>45</v>
      </c>
    </row>
    <row r="3" ht="12.75">
      <c r="A3" s="21" t="s">
        <v>52</v>
      </c>
    </row>
    <row r="4" ht="12.75">
      <c r="A4" s="22"/>
    </row>
    <row r="5" spans="1:11" ht="25.5" customHeight="1">
      <c r="A5" s="23" t="s">
        <v>50</v>
      </c>
      <c r="B5" s="71" t="s">
        <v>70</v>
      </c>
      <c r="C5" s="65"/>
      <c r="D5" s="65"/>
      <c r="E5" s="65"/>
      <c r="F5" s="65"/>
      <c r="G5" s="65"/>
      <c r="H5" s="65"/>
      <c r="I5" s="65"/>
      <c r="J5" s="65"/>
      <c r="K5" s="66"/>
    </row>
    <row r="6" spans="1:11" ht="25.5" customHeight="1">
      <c r="A6" s="48" t="s">
        <v>50</v>
      </c>
      <c r="B6" s="67" t="s">
        <v>131</v>
      </c>
      <c r="C6" s="68"/>
      <c r="D6" s="68"/>
      <c r="E6" s="69"/>
      <c r="F6" s="44" t="s">
        <v>36</v>
      </c>
      <c r="G6" s="45"/>
      <c r="H6" s="46" t="s">
        <v>37</v>
      </c>
      <c r="I6" s="70"/>
      <c r="J6" s="47"/>
      <c r="K6" s="47"/>
    </row>
    <row r="7" spans="1:10" ht="12.75" customHeight="1">
      <c r="A7" s="26"/>
      <c r="B7" s="27"/>
      <c r="C7" s="28"/>
      <c r="D7" s="28"/>
      <c r="E7" s="28"/>
      <c r="F7" s="28"/>
      <c r="G7" s="28"/>
      <c r="H7" s="28"/>
      <c r="I7" s="28"/>
      <c r="J7" s="28"/>
    </row>
    <row r="8" spans="1:10" ht="12.75" customHeight="1">
      <c r="A8" s="26"/>
      <c r="B8" s="27"/>
      <c r="C8" s="28"/>
      <c r="D8" s="28"/>
      <c r="E8" s="28"/>
      <c r="F8" s="28"/>
      <c r="G8" s="28"/>
      <c r="H8" s="28"/>
      <c r="I8" s="28"/>
      <c r="J8" s="28"/>
    </row>
    <row r="9" spans="1:10" ht="18" customHeight="1">
      <c r="A9" s="32" t="s">
        <v>51</v>
      </c>
      <c r="B9" s="27"/>
      <c r="C9" s="28"/>
      <c r="D9" s="28"/>
      <c r="E9" s="28"/>
      <c r="F9" s="28"/>
      <c r="G9" s="28"/>
      <c r="H9" s="28"/>
      <c r="I9" s="28"/>
      <c r="J9" s="28"/>
    </row>
    <row r="10" spans="1:10" s="37" customFormat="1" ht="15.75" customHeight="1">
      <c r="A10" s="33" t="s">
        <v>56</v>
      </c>
      <c r="B10" s="34"/>
      <c r="C10" s="35"/>
      <c r="D10" s="35"/>
      <c r="E10" s="35"/>
      <c r="F10" s="35"/>
      <c r="G10" s="35"/>
      <c r="H10" s="35"/>
      <c r="I10" s="35"/>
      <c r="J10" s="36"/>
    </row>
    <row r="11" spans="1:11" ht="12.75">
      <c r="A11" s="30" t="s">
        <v>47</v>
      </c>
      <c r="B11" s="74" t="s">
        <v>46</v>
      </c>
      <c r="C11" s="75"/>
      <c r="D11" s="75"/>
      <c r="E11" s="75"/>
      <c r="F11" s="75"/>
      <c r="G11" s="75"/>
      <c r="H11" s="75"/>
      <c r="I11" s="75"/>
      <c r="J11" s="76"/>
      <c r="K11" s="24" t="s">
        <v>53</v>
      </c>
    </row>
    <row r="12" spans="1:11" ht="51" customHeight="1">
      <c r="A12" s="23" t="s">
        <v>50</v>
      </c>
      <c r="B12" s="71" t="s">
        <v>58</v>
      </c>
      <c r="C12" s="72"/>
      <c r="D12" s="72"/>
      <c r="E12" s="72"/>
      <c r="F12" s="72"/>
      <c r="G12" s="72"/>
      <c r="H12" s="72"/>
      <c r="I12" s="72"/>
      <c r="J12" s="73"/>
      <c r="K12" s="29"/>
    </row>
    <row r="13" spans="1:11" ht="12.75">
      <c r="A13" s="30" t="s">
        <v>48</v>
      </c>
      <c r="B13" s="74" t="s">
        <v>112</v>
      </c>
      <c r="C13" s="77"/>
      <c r="D13" s="77"/>
      <c r="E13" s="77"/>
      <c r="F13" s="77"/>
      <c r="G13" s="77"/>
      <c r="H13" s="77"/>
      <c r="I13" s="77"/>
      <c r="J13" s="78"/>
      <c r="K13" s="24" t="s">
        <v>54</v>
      </c>
    </row>
    <row r="14" spans="1:11" ht="12.75">
      <c r="A14" s="31" t="s">
        <v>49</v>
      </c>
      <c r="B14" s="74" t="s">
        <v>113</v>
      </c>
      <c r="C14" s="77"/>
      <c r="D14" s="77"/>
      <c r="E14" s="77"/>
      <c r="F14" s="77"/>
      <c r="G14" s="77"/>
      <c r="H14" s="77"/>
      <c r="I14" s="77"/>
      <c r="J14" s="78"/>
      <c r="K14" s="24" t="s">
        <v>55</v>
      </c>
    </row>
    <row r="15" spans="1:11" s="24" customFormat="1" ht="12.75" customHeight="1">
      <c r="A15" s="23" t="s">
        <v>50</v>
      </c>
      <c r="B15" s="71" t="s">
        <v>120</v>
      </c>
      <c r="C15" s="72"/>
      <c r="D15" s="72"/>
      <c r="E15" s="72"/>
      <c r="F15" s="72"/>
      <c r="G15" s="72"/>
      <c r="H15" s="72"/>
      <c r="I15" s="72"/>
      <c r="J15" s="73"/>
      <c r="K15" s="29"/>
    </row>
    <row r="16" spans="1:11" s="24" customFormat="1" ht="38.25" customHeight="1">
      <c r="A16" s="30" t="s">
        <v>72</v>
      </c>
      <c r="B16" s="79" t="s">
        <v>127</v>
      </c>
      <c r="C16" s="80"/>
      <c r="D16" s="80"/>
      <c r="E16" s="80"/>
      <c r="F16" s="80"/>
      <c r="G16" s="80"/>
      <c r="H16" s="80"/>
      <c r="I16" s="80"/>
      <c r="J16" s="81"/>
      <c r="K16" s="24" t="s">
        <v>121</v>
      </c>
    </row>
    <row r="17" spans="1:11" s="24" customFormat="1" ht="12.75" customHeight="1">
      <c r="A17" s="30" t="s">
        <v>122</v>
      </c>
      <c r="B17" s="79" t="s">
        <v>123</v>
      </c>
      <c r="C17" s="80"/>
      <c r="D17" s="80"/>
      <c r="E17" s="80"/>
      <c r="F17" s="80"/>
      <c r="G17" s="80"/>
      <c r="H17" s="80"/>
      <c r="I17" s="80"/>
      <c r="J17" s="81"/>
      <c r="K17" s="24" t="s">
        <v>72</v>
      </c>
    </row>
    <row r="18" spans="1:11" s="24" customFormat="1" ht="12.75" customHeight="1">
      <c r="A18" s="30" t="s">
        <v>75</v>
      </c>
      <c r="B18" s="79" t="s">
        <v>124</v>
      </c>
      <c r="C18" s="80"/>
      <c r="D18" s="80"/>
      <c r="E18" s="80"/>
      <c r="F18" s="80"/>
      <c r="G18" s="80"/>
      <c r="H18" s="80"/>
      <c r="I18" s="80"/>
      <c r="J18" s="81"/>
      <c r="K18" s="24" t="s">
        <v>122</v>
      </c>
    </row>
    <row r="19" spans="1:10" s="24" customFormat="1" ht="25.5" customHeight="1">
      <c r="A19" s="23" t="s">
        <v>50</v>
      </c>
      <c r="B19" s="71" t="s">
        <v>125</v>
      </c>
      <c r="C19" s="84"/>
      <c r="D19" s="84"/>
      <c r="E19" s="84"/>
      <c r="F19" s="84"/>
      <c r="G19" s="84"/>
      <c r="H19" s="84"/>
      <c r="I19" s="84"/>
      <c r="J19" s="85"/>
    </row>
    <row r="20" spans="1:10" s="24" customFormat="1" ht="38.25" customHeight="1">
      <c r="A20" s="23" t="s">
        <v>50</v>
      </c>
      <c r="B20" s="71" t="s">
        <v>126</v>
      </c>
      <c r="C20" s="84"/>
      <c r="D20" s="84"/>
      <c r="E20" s="84"/>
      <c r="F20" s="84"/>
      <c r="G20" s="84"/>
      <c r="H20" s="84"/>
      <c r="I20" s="84"/>
      <c r="J20" s="85"/>
    </row>
    <row r="21" spans="1:11" ht="25.5" customHeight="1">
      <c r="A21" s="30" t="s">
        <v>137</v>
      </c>
      <c r="B21" s="79" t="s">
        <v>61</v>
      </c>
      <c r="C21" s="82"/>
      <c r="D21" s="82"/>
      <c r="E21" s="82"/>
      <c r="F21" s="82"/>
      <c r="G21" s="82"/>
      <c r="H21" s="82"/>
      <c r="I21" s="82"/>
      <c r="J21" s="83"/>
      <c r="K21" s="24" t="s">
        <v>57</v>
      </c>
    </row>
    <row r="22" spans="1:11" ht="25.5" customHeight="1">
      <c r="A22" s="30" t="s">
        <v>136</v>
      </c>
      <c r="B22" s="79" t="s">
        <v>60</v>
      </c>
      <c r="C22" s="82"/>
      <c r="D22" s="82"/>
      <c r="E22" s="82"/>
      <c r="F22" s="82"/>
      <c r="G22" s="82"/>
      <c r="H22" s="82"/>
      <c r="I22" s="82"/>
      <c r="J22" s="83"/>
      <c r="K22" s="24" t="s">
        <v>57</v>
      </c>
    </row>
    <row r="23" spans="1:11" ht="38.25" customHeight="1">
      <c r="A23" s="30" t="s">
        <v>135</v>
      </c>
      <c r="B23" s="79" t="s">
        <v>62</v>
      </c>
      <c r="C23" s="82"/>
      <c r="D23" s="82"/>
      <c r="E23" s="82"/>
      <c r="F23" s="82"/>
      <c r="G23" s="82"/>
      <c r="H23" s="82"/>
      <c r="I23" s="82"/>
      <c r="J23" s="83"/>
      <c r="K23" s="24" t="s">
        <v>57</v>
      </c>
    </row>
    <row r="24" spans="1:11" ht="25.5" customHeight="1">
      <c r="A24" s="23" t="s">
        <v>50</v>
      </c>
      <c r="B24" s="71" t="s">
        <v>74</v>
      </c>
      <c r="C24" s="72"/>
      <c r="D24" s="72"/>
      <c r="E24" s="72"/>
      <c r="F24" s="72"/>
      <c r="G24" s="72"/>
      <c r="H24" s="72"/>
      <c r="I24" s="72"/>
      <c r="J24" s="73"/>
      <c r="K24" s="24"/>
    </row>
    <row r="25" spans="1:11" ht="38.25" customHeight="1">
      <c r="A25" s="23" t="s">
        <v>50</v>
      </c>
      <c r="B25" s="71" t="s">
        <v>69</v>
      </c>
      <c r="C25" s="72"/>
      <c r="D25" s="72"/>
      <c r="E25" s="72"/>
      <c r="F25" s="72"/>
      <c r="G25" s="72"/>
      <c r="H25" s="72"/>
      <c r="I25" s="72"/>
      <c r="J25" s="73"/>
      <c r="K25" s="24"/>
    </row>
    <row r="26" spans="1:11" ht="13.5" customHeight="1">
      <c r="A26" s="30" t="s">
        <v>59</v>
      </c>
      <c r="B26" s="79" t="s">
        <v>81</v>
      </c>
      <c r="C26" s="82"/>
      <c r="D26" s="82"/>
      <c r="E26" s="82"/>
      <c r="F26" s="82"/>
      <c r="G26" s="82"/>
      <c r="H26" s="82"/>
      <c r="I26" s="82"/>
      <c r="J26" s="83"/>
      <c r="K26" s="24" t="s">
        <v>57</v>
      </c>
    </row>
    <row r="27" spans="1:11" ht="38.25" customHeight="1">
      <c r="A27" s="23" t="s">
        <v>50</v>
      </c>
      <c r="B27" s="71" t="s">
        <v>64</v>
      </c>
      <c r="C27" s="72"/>
      <c r="D27" s="72"/>
      <c r="E27" s="72"/>
      <c r="F27" s="72"/>
      <c r="G27" s="72"/>
      <c r="H27" s="72"/>
      <c r="I27" s="72"/>
      <c r="J27" s="73"/>
      <c r="K27" s="24"/>
    </row>
    <row r="28" spans="1:11" ht="12.75" customHeight="1">
      <c r="A28" s="30" t="s">
        <v>63</v>
      </c>
      <c r="B28" s="79" t="s">
        <v>82</v>
      </c>
      <c r="C28" s="82"/>
      <c r="D28" s="82"/>
      <c r="E28" s="82"/>
      <c r="F28" s="82"/>
      <c r="G28" s="82"/>
      <c r="H28" s="82"/>
      <c r="I28" s="82"/>
      <c r="J28" s="83"/>
      <c r="K28" s="24" t="s">
        <v>57</v>
      </c>
    </row>
    <row r="29" spans="1:11" ht="51" customHeight="1">
      <c r="A29" s="23" t="s">
        <v>50</v>
      </c>
      <c r="B29" s="71" t="s">
        <v>68</v>
      </c>
      <c r="C29" s="72"/>
      <c r="D29" s="72"/>
      <c r="E29" s="72"/>
      <c r="F29" s="72"/>
      <c r="G29" s="72"/>
      <c r="H29" s="72"/>
      <c r="I29" s="72"/>
      <c r="J29" s="73"/>
      <c r="K29" s="24"/>
    </row>
    <row r="30" spans="1:11" ht="15.75">
      <c r="A30" s="38" t="s">
        <v>65</v>
      </c>
      <c r="B30" s="29"/>
      <c r="C30" s="29"/>
      <c r="D30" s="29"/>
      <c r="E30" s="29"/>
      <c r="F30" s="29"/>
      <c r="G30" s="29"/>
      <c r="H30" s="29"/>
      <c r="I30" s="29"/>
      <c r="J30" s="29"/>
      <c r="K30" s="24"/>
    </row>
    <row r="31" spans="1:11" ht="12.75">
      <c r="A31" s="30" t="s">
        <v>66</v>
      </c>
      <c r="B31" s="29" t="s">
        <v>67</v>
      </c>
      <c r="C31" s="29"/>
      <c r="D31" s="29"/>
      <c r="E31" s="29"/>
      <c r="F31" s="29"/>
      <c r="G31" s="29"/>
      <c r="H31" s="29"/>
      <c r="I31" s="29"/>
      <c r="J31" s="29"/>
      <c r="K31" s="24" t="s">
        <v>57</v>
      </c>
    </row>
    <row r="32" spans="1:11" ht="25.5" customHeight="1">
      <c r="A32" s="23" t="s">
        <v>50</v>
      </c>
      <c r="B32" s="71" t="s">
        <v>110</v>
      </c>
      <c r="C32" s="86"/>
      <c r="D32" s="86"/>
      <c r="E32" s="86"/>
      <c r="F32" s="86"/>
      <c r="G32" s="86"/>
      <c r="H32" s="86"/>
      <c r="I32" s="86"/>
      <c r="J32" s="87"/>
      <c r="K32" s="24"/>
    </row>
    <row r="33" spans="1:11" ht="12.75">
      <c r="A33" s="30" t="s">
        <v>73</v>
      </c>
      <c r="B33" s="29" t="s">
        <v>71</v>
      </c>
      <c r="C33" s="29"/>
      <c r="D33" s="29"/>
      <c r="E33" s="29"/>
      <c r="F33" s="29"/>
      <c r="G33" s="29"/>
      <c r="H33" s="29"/>
      <c r="I33" s="29"/>
      <c r="J33" s="29"/>
      <c r="K33" s="24" t="s">
        <v>139</v>
      </c>
    </row>
    <row r="34" spans="1:11" ht="25.5" customHeight="1">
      <c r="A34" s="30" t="s">
        <v>116</v>
      </c>
      <c r="B34" s="79" t="s">
        <v>98</v>
      </c>
      <c r="C34" s="82"/>
      <c r="D34" s="82"/>
      <c r="E34" s="82"/>
      <c r="F34" s="82"/>
      <c r="G34" s="82"/>
      <c r="H34" s="82"/>
      <c r="I34" s="82"/>
      <c r="J34" s="83"/>
      <c r="K34" s="24" t="s">
        <v>73</v>
      </c>
    </row>
    <row r="35" spans="1:11" ht="12.75">
      <c r="A35" s="30" t="s">
        <v>138</v>
      </c>
      <c r="B35" s="29" t="s">
        <v>76</v>
      </c>
      <c r="C35" s="29"/>
      <c r="D35" s="29"/>
      <c r="E35" s="29"/>
      <c r="F35" s="29"/>
      <c r="G35" s="29"/>
      <c r="H35" s="29"/>
      <c r="I35" s="29"/>
      <c r="J35" s="29"/>
      <c r="K35" s="24" t="s">
        <v>140</v>
      </c>
    </row>
    <row r="36" spans="1:11" ht="63.75" customHeight="1">
      <c r="A36" s="23" t="s">
        <v>50</v>
      </c>
      <c r="B36" s="71" t="s">
        <v>79</v>
      </c>
      <c r="C36" s="86"/>
      <c r="D36" s="86"/>
      <c r="E36" s="86"/>
      <c r="F36" s="86"/>
      <c r="G36" s="86"/>
      <c r="H36" s="86"/>
      <c r="I36" s="86"/>
      <c r="J36" s="87"/>
      <c r="K36" s="24"/>
    </row>
    <row r="37" spans="1:10" ht="25.5" customHeight="1">
      <c r="A37" s="23" t="s">
        <v>50</v>
      </c>
      <c r="B37" s="64" t="s">
        <v>130</v>
      </c>
      <c r="C37" s="65"/>
      <c r="D37" s="65"/>
      <c r="E37" s="65"/>
      <c r="F37" s="65"/>
      <c r="G37" s="65"/>
      <c r="H37" s="65"/>
      <c r="I37" s="65"/>
      <c r="J37" s="66"/>
    </row>
    <row r="38" spans="1:10" ht="38.25" customHeight="1">
      <c r="A38" s="23" t="s">
        <v>50</v>
      </c>
      <c r="B38" s="64" t="s">
        <v>80</v>
      </c>
      <c r="C38" s="65"/>
      <c r="D38" s="65"/>
      <c r="E38" s="65"/>
      <c r="F38" s="65"/>
      <c r="G38" s="65"/>
      <c r="H38" s="65"/>
      <c r="I38" s="65"/>
      <c r="J38" s="66"/>
    </row>
    <row r="39" ht="15.75">
      <c r="A39" s="37" t="s">
        <v>83</v>
      </c>
    </row>
    <row r="40" spans="1:10" ht="38.25" customHeight="1">
      <c r="A40" s="23" t="s">
        <v>50</v>
      </c>
      <c r="B40" s="64" t="s">
        <v>109</v>
      </c>
      <c r="C40" s="65"/>
      <c r="D40" s="65"/>
      <c r="E40" s="65"/>
      <c r="F40" s="65"/>
      <c r="G40" s="65"/>
      <c r="H40" s="65"/>
      <c r="I40" s="65"/>
      <c r="J40" s="66"/>
    </row>
    <row r="41" spans="1:11" ht="12.75">
      <c r="A41" s="22" t="s">
        <v>84</v>
      </c>
      <c r="B41" s="61" t="s">
        <v>85</v>
      </c>
      <c r="C41" s="62"/>
      <c r="D41" s="62"/>
      <c r="E41" s="62"/>
      <c r="F41" s="62"/>
      <c r="G41" s="62"/>
      <c r="H41" s="62"/>
      <c r="I41" s="62"/>
      <c r="J41" s="63"/>
      <c r="K41" s="19" t="s">
        <v>86</v>
      </c>
    </row>
    <row r="42" spans="1:11" ht="12.75">
      <c r="A42" s="22" t="s">
        <v>87</v>
      </c>
      <c r="B42" s="21" t="s">
        <v>88</v>
      </c>
      <c r="C42" s="21"/>
      <c r="D42" s="21"/>
      <c r="E42" s="21"/>
      <c r="F42" s="21"/>
      <c r="G42" s="21"/>
      <c r="H42" s="21"/>
      <c r="I42" s="21"/>
      <c r="J42" s="21"/>
      <c r="K42" s="19" t="s">
        <v>89</v>
      </c>
    </row>
    <row r="43" spans="1:10" ht="25.5" customHeight="1">
      <c r="A43" s="23" t="s">
        <v>50</v>
      </c>
      <c r="B43" s="64" t="s">
        <v>90</v>
      </c>
      <c r="C43" s="65"/>
      <c r="D43" s="65"/>
      <c r="E43" s="65"/>
      <c r="F43" s="65"/>
      <c r="G43" s="65"/>
      <c r="H43" s="65"/>
      <c r="I43" s="65"/>
      <c r="J43" s="66"/>
    </row>
    <row r="44" spans="1:11" ht="25.5" customHeight="1">
      <c r="A44" s="30" t="s">
        <v>91</v>
      </c>
      <c r="B44" s="79" t="s">
        <v>93</v>
      </c>
      <c r="C44" s="82"/>
      <c r="D44" s="82"/>
      <c r="E44" s="82"/>
      <c r="F44" s="82"/>
      <c r="G44" s="82"/>
      <c r="H44" s="82"/>
      <c r="I44" s="82"/>
      <c r="J44" s="83"/>
      <c r="K44" s="24" t="s">
        <v>92</v>
      </c>
    </row>
    <row r="45" spans="1:11" ht="25.5" customHeight="1">
      <c r="A45" s="23" t="s">
        <v>50</v>
      </c>
      <c r="B45" s="64" t="s">
        <v>94</v>
      </c>
      <c r="C45" s="65"/>
      <c r="D45" s="65"/>
      <c r="E45" s="65"/>
      <c r="F45" s="65"/>
      <c r="G45" s="65"/>
      <c r="H45" s="65"/>
      <c r="I45" s="65"/>
      <c r="J45" s="66"/>
      <c r="K45" s="24"/>
    </row>
    <row r="46" spans="1:11" ht="12.75">
      <c r="A46" s="30" t="s">
        <v>95</v>
      </c>
      <c r="B46" s="29" t="s">
        <v>96</v>
      </c>
      <c r="C46" s="29"/>
      <c r="D46" s="29"/>
      <c r="E46" s="29"/>
      <c r="F46" s="29"/>
      <c r="G46" s="29"/>
      <c r="H46" s="29"/>
      <c r="I46" s="29"/>
      <c r="J46" s="29"/>
      <c r="K46" s="24" t="s">
        <v>97</v>
      </c>
    </row>
    <row r="47" spans="1:11" ht="51" customHeight="1">
      <c r="A47" s="23" t="s">
        <v>50</v>
      </c>
      <c r="B47" s="64" t="s">
        <v>99</v>
      </c>
      <c r="C47" s="65"/>
      <c r="D47" s="65"/>
      <c r="E47" s="65"/>
      <c r="F47" s="65"/>
      <c r="G47" s="65"/>
      <c r="H47" s="65"/>
      <c r="I47" s="65"/>
      <c r="J47" s="66"/>
      <c r="K47" s="24"/>
    </row>
    <row r="48" spans="1:11" ht="15.75">
      <c r="A48" s="38" t="s">
        <v>100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</row>
    <row r="49" spans="1:11" ht="12.75">
      <c r="A49" s="30" t="s">
        <v>141</v>
      </c>
      <c r="B49" s="79" t="s">
        <v>102</v>
      </c>
      <c r="C49" s="72"/>
      <c r="D49" s="72"/>
      <c r="E49" s="72"/>
      <c r="F49" s="72"/>
      <c r="G49" s="72"/>
      <c r="H49" s="72"/>
      <c r="I49" s="72"/>
      <c r="J49" s="73"/>
      <c r="K49" s="24" t="s">
        <v>147</v>
      </c>
    </row>
    <row r="50" spans="1:11" ht="12.75">
      <c r="A50" s="22" t="s">
        <v>142</v>
      </c>
      <c r="B50" s="61" t="s">
        <v>103</v>
      </c>
      <c r="C50" s="65"/>
      <c r="D50" s="65"/>
      <c r="E50" s="65"/>
      <c r="F50" s="65"/>
      <c r="G50" s="65"/>
      <c r="H50" s="65"/>
      <c r="I50" s="65"/>
      <c r="J50" s="66"/>
      <c r="K50" s="19" t="s">
        <v>147</v>
      </c>
    </row>
    <row r="51" spans="1:11" ht="12.75">
      <c r="A51" s="22" t="s">
        <v>143</v>
      </c>
      <c r="B51" s="61" t="s">
        <v>104</v>
      </c>
      <c r="C51" s="65"/>
      <c r="D51" s="65"/>
      <c r="E51" s="65"/>
      <c r="F51" s="65"/>
      <c r="G51" s="65"/>
      <c r="H51" s="65"/>
      <c r="I51" s="65"/>
      <c r="J51" s="66"/>
      <c r="K51" s="19" t="s">
        <v>148</v>
      </c>
    </row>
    <row r="52" spans="1:11" ht="12.75">
      <c r="A52" s="22" t="s">
        <v>144</v>
      </c>
      <c r="B52" s="61" t="s">
        <v>105</v>
      </c>
      <c r="C52" s="65"/>
      <c r="D52" s="65"/>
      <c r="E52" s="65"/>
      <c r="F52" s="65"/>
      <c r="G52" s="65"/>
      <c r="H52" s="65"/>
      <c r="I52" s="65"/>
      <c r="J52" s="66"/>
      <c r="K52" s="19" t="s">
        <v>148</v>
      </c>
    </row>
    <row r="53" spans="1:10" ht="12.75">
      <c r="A53" s="23" t="s">
        <v>50</v>
      </c>
      <c r="B53" s="64" t="s">
        <v>101</v>
      </c>
      <c r="C53" s="65"/>
      <c r="D53" s="65"/>
      <c r="E53" s="65"/>
      <c r="F53" s="65"/>
      <c r="G53" s="65"/>
      <c r="H53" s="65"/>
      <c r="I53" s="65"/>
      <c r="J53" s="66"/>
    </row>
    <row r="54" spans="1:11" ht="12.75">
      <c r="A54" s="22" t="s">
        <v>145</v>
      </c>
      <c r="B54" s="61" t="s">
        <v>106</v>
      </c>
      <c r="C54" s="62"/>
      <c r="D54" s="62"/>
      <c r="E54" s="62"/>
      <c r="F54" s="62"/>
      <c r="G54" s="62"/>
      <c r="H54" s="62"/>
      <c r="I54" s="62"/>
      <c r="J54" s="63"/>
      <c r="K54" s="19" t="s">
        <v>149</v>
      </c>
    </row>
    <row r="55" spans="1:11" ht="12.75">
      <c r="A55" s="22" t="s">
        <v>146</v>
      </c>
      <c r="B55" s="61" t="s">
        <v>107</v>
      </c>
      <c r="C55" s="62"/>
      <c r="D55" s="62"/>
      <c r="E55" s="62"/>
      <c r="F55" s="62"/>
      <c r="G55" s="62"/>
      <c r="H55" s="62"/>
      <c r="I55" s="62"/>
      <c r="J55" s="63"/>
      <c r="K55" s="19" t="s">
        <v>149</v>
      </c>
    </row>
    <row r="56" spans="1:10" ht="12.75">
      <c r="A56" s="23" t="s">
        <v>50</v>
      </c>
      <c r="B56" s="64" t="s">
        <v>108</v>
      </c>
      <c r="C56" s="65"/>
      <c r="D56" s="65"/>
      <c r="E56" s="65"/>
      <c r="F56" s="65"/>
      <c r="G56" s="65"/>
      <c r="H56" s="65"/>
      <c r="I56" s="65"/>
      <c r="J56" s="66"/>
    </row>
    <row r="57" spans="1:10" ht="15.75">
      <c r="A57" s="38" t="s">
        <v>157</v>
      </c>
      <c r="B57" s="92"/>
      <c r="C57" s="47"/>
      <c r="D57" s="47"/>
      <c r="E57" s="47"/>
      <c r="F57" s="47"/>
      <c r="G57" s="47"/>
      <c r="H57" s="47"/>
      <c r="I57" s="47"/>
      <c r="J57" s="47"/>
    </row>
    <row r="58" spans="1:11" ht="12.75">
      <c r="A58" s="22" t="s">
        <v>150</v>
      </c>
      <c r="B58" s="61" t="s">
        <v>154</v>
      </c>
      <c r="C58" s="62"/>
      <c r="D58" s="62"/>
      <c r="E58" s="62"/>
      <c r="F58" s="62"/>
      <c r="G58" s="62"/>
      <c r="H58" s="62"/>
      <c r="I58" s="62"/>
      <c r="J58" s="63"/>
      <c r="K58" s="19" t="s">
        <v>152</v>
      </c>
    </row>
    <row r="59" spans="1:11" ht="12.75">
      <c r="A59" s="22" t="s">
        <v>151</v>
      </c>
      <c r="B59" s="61" t="s">
        <v>155</v>
      </c>
      <c r="C59" s="62"/>
      <c r="D59" s="62"/>
      <c r="E59" s="62"/>
      <c r="F59" s="62"/>
      <c r="G59" s="62"/>
      <c r="H59" s="62"/>
      <c r="I59" s="62"/>
      <c r="J59" s="63"/>
      <c r="K59" s="19" t="s">
        <v>153</v>
      </c>
    </row>
    <row r="60" spans="1:11" ht="12.75">
      <c r="A60" s="22" t="s">
        <v>159</v>
      </c>
      <c r="B60" s="61" t="s">
        <v>161</v>
      </c>
      <c r="C60" s="62"/>
      <c r="D60" s="62"/>
      <c r="E60" s="62"/>
      <c r="F60" s="62"/>
      <c r="G60" s="62"/>
      <c r="H60" s="62"/>
      <c r="I60" s="62"/>
      <c r="J60" s="63"/>
      <c r="K60" s="19" t="s">
        <v>162</v>
      </c>
    </row>
    <row r="61" spans="1:10" ht="25.5" customHeight="1">
      <c r="A61" s="23" t="s">
        <v>50</v>
      </c>
      <c r="B61" s="64" t="s">
        <v>166</v>
      </c>
      <c r="C61" s="65"/>
      <c r="D61" s="65"/>
      <c r="E61" s="65"/>
      <c r="F61" s="65"/>
      <c r="G61" s="65"/>
      <c r="H61" s="65"/>
      <c r="I61" s="65"/>
      <c r="J61" s="66"/>
    </row>
    <row r="62" spans="1:11" ht="12.75">
      <c r="A62" s="22" t="s">
        <v>163</v>
      </c>
      <c r="B62" s="61" t="s">
        <v>164</v>
      </c>
      <c r="C62" s="62"/>
      <c r="D62" s="62"/>
      <c r="E62" s="62"/>
      <c r="F62" s="62"/>
      <c r="G62" s="62"/>
      <c r="H62" s="62"/>
      <c r="I62" s="62"/>
      <c r="J62" s="63"/>
      <c r="K62" s="19" t="s">
        <v>165</v>
      </c>
    </row>
  </sheetData>
  <mergeCells count="47">
    <mergeCell ref="B60:J60"/>
    <mergeCell ref="B62:J62"/>
    <mergeCell ref="B61:J61"/>
    <mergeCell ref="B53:J53"/>
    <mergeCell ref="B54:J54"/>
    <mergeCell ref="B55:J55"/>
    <mergeCell ref="B56:J56"/>
    <mergeCell ref="B51:J51"/>
    <mergeCell ref="B52:J52"/>
    <mergeCell ref="B40:J40"/>
    <mergeCell ref="B41:J41"/>
    <mergeCell ref="B43:J43"/>
    <mergeCell ref="B44:J44"/>
    <mergeCell ref="B45:J45"/>
    <mergeCell ref="B47:J47"/>
    <mergeCell ref="B49:J49"/>
    <mergeCell ref="B50:J50"/>
    <mergeCell ref="B34:J34"/>
    <mergeCell ref="B36:J36"/>
    <mergeCell ref="B37:J37"/>
    <mergeCell ref="B38:J38"/>
    <mergeCell ref="B29:J29"/>
    <mergeCell ref="B27:J27"/>
    <mergeCell ref="B32:J32"/>
    <mergeCell ref="B5:K5"/>
    <mergeCell ref="B14:J14"/>
    <mergeCell ref="B26:J26"/>
    <mergeCell ref="B28:J28"/>
    <mergeCell ref="B24:J24"/>
    <mergeCell ref="B25:J25"/>
    <mergeCell ref="B21:J21"/>
    <mergeCell ref="B22:J22"/>
    <mergeCell ref="B23:J23"/>
    <mergeCell ref="B15:J15"/>
    <mergeCell ref="B17:J17"/>
    <mergeCell ref="B18:J18"/>
    <mergeCell ref="B19:J19"/>
    <mergeCell ref="B20:J20"/>
    <mergeCell ref="B59:J59"/>
    <mergeCell ref="B6:E6"/>
    <mergeCell ref="F6:G6"/>
    <mergeCell ref="H6:I6"/>
    <mergeCell ref="B58:J58"/>
    <mergeCell ref="B12:J12"/>
    <mergeCell ref="B11:J11"/>
    <mergeCell ref="B13:J13"/>
    <mergeCell ref="B16:J1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Szabó Ádám</dc:creator>
  <cp:keywords/>
  <dc:description/>
  <cp:lastModifiedBy>Szabó  Ádám</cp:lastModifiedBy>
  <dcterms:created xsi:type="dcterms:W3CDTF">2004-07-08T14:21:51Z</dcterms:created>
  <dcterms:modified xsi:type="dcterms:W3CDTF">2009-05-29T12:48:15Z</dcterms:modified>
  <cp:category/>
  <cp:version/>
  <cp:contentType/>
  <cp:contentStatus/>
</cp:coreProperties>
</file>